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ummary" sheetId="1" r:id="rId4"/>
    <sheet name="Cashflow" sheetId="2" r:id="rId5"/>
    <sheet name="Labor" sheetId="3" r:id="rId6"/>
    <sheet name="Revenue" sheetId="4" r:id="rId7"/>
  </sheets>
</workbook>
</file>

<file path=xl/sharedStrings.xml><?xml version="1.0" encoding="utf-8"?>
<sst xmlns="http://schemas.openxmlformats.org/spreadsheetml/2006/main" uniqueCount="71">
  <si>
    <t>Table 1</t>
  </si>
  <si>
    <t>Year 1</t>
  </si>
  <si>
    <t>Year 2</t>
  </si>
  <si>
    <t>Year 3</t>
  </si>
  <si>
    <t>Year 4</t>
  </si>
  <si>
    <t>Investment</t>
  </si>
  <si>
    <t xml:space="preserve">Gross Revenue </t>
  </si>
  <si>
    <t xml:space="preserve">Net Revenue </t>
  </si>
  <si>
    <t xml:space="preserve">Total Operating Expenditures </t>
  </si>
  <si>
    <t>Total Capital Expenditures</t>
  </si>
  <si>
    <t>EBITDA</t>
  </si>
  <si>
    <t>End of Term Cash on Hand</t>
  </si>
  <si>
    <t>NPV</t>
  </si>
  <si>
    <t>4 year NPV</t>
  </si>
  <si>
    <t>Company Name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</si>
  <si>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</si>
  <si>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</si>
  <si>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</si>
  <si>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</si>
  <si>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</si>
  <si>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</si>
  <si>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</si>
  <si>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</si>
  <si>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</si>
  <si>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</si>
  <si>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</si>
  <si>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</si>
  <si>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1 Total</t>
  </si>
  <si>
    <t>Edit any cell in yellow</t>
  </si>
  <si>
    <t xml:space="preserve">Operating expenditures </t>
  </si>
  <si>
    <t>Labor</t>
  </si>
  <si>
    <t>Office</t>
  </si>
  <si>
    <t xml:space="preserve">Insurance </t>
  </si>
  <si>
    <t>Website</t>
  </si>
  <si>
    <t xml:space="preserve">Marketing </t>
  </si>
  <si>
    <t xml:space="preserve">Capital Expenditures </t>
  </si>
  <si>
    <t>Equipment 1</t>
  </si>
  <si>
    <t>Equipment 2</t>
  </si>
  <si>
    <t xml:space="preserve">Intellectual Property </t>
  </si>
  <si>
    <t>NPV Discount:</t>
  </si>
  <si>
    <t>You can change this number based on the risk associated with your venture</t>
  </si>
  <si>
    <t xml:space="preserve">This is your valuation </t>
  </si>
  <si>
    <t>Person 1</t>
  </si>
  <si>
    <t>Person 2</t>
  </si>
  <si>
    <t>Person 3</t>
  </si>
  <si>
    <t>Person 4</t>
  </si>
  <si>
    <t>Person 5</t>
  </si>
  <si>
    <t>Person 6</t>
  </si>
  <si>
    <t>Person 7</t>
  </si>
  <si>
    <t>Total Salaries</t>
  </si>
  <si>
    <t>Taxes and Benefits (30%)</t>
  </si>
  <si>
    <t>Total Labor Costs</t>
  </si>
  <si>
    <t>Revenue</t>
  </si>
  <si>
    <t xml:space="preserve">Assumptions </t>
  </si>
  <si>
    <t>Production</t>
  </si>
  <si>
    <t>COGS Product 1</t>
  </si>
  <si>
    <t>COGS Product 2</t>
  </si>
  <si>
    <t>COGS Product 3</t>
  </si>
  <si>
    <t>Sales Price</t>
  </si>
  <si>
    <t>Product 1 Sales Price Per Unit</t>
  </si>
  <si>
    <t>Product 2 Sales Price Per Unit</t>
  </si>
  <si>
    <t>Product 3 Sales Price per unit</t>
  </si>
  <si>
    <t>Unit Sales</t>
  </si>
  <si>
    <t>Product 1</t>
  </si>
  <si>
    <t>Product 2</t>
  </si>
  <si>
    <t>Product 3</t>
  </si>
  <si>
    <t>Total Units Sold</t>
  </si>
  <si>
    <t>Gross Revenue</t>
  </si>
  <si>
    <t xml:space="preserve">Total Gross Revenue </t>
  </si>
  <si>
    <t>Net Revenue</t>
  </si>
  <si>
    <t xml:space="preserve">Total Net Revenue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</si>
</sst>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_-&quot;$&quot;* #,##0_-;_-&quot;$&quot;* \(#,##0\)_-;_-&quot;$&quot;* &quot;-&quot;??;_-@_-"/>
    <numFmt numFmtId="60" formatCode="#,##0%"/>
    <numFmt numFmtId="61" formatCode="_-&quot;$&quot;* #,##0.00_-;_-&quot;$&quot;* \(#,##0.00\)_-;_-&quot;$&quot;* &quot;-&quot;??;_-@_-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9"/>
      <color indexed="8"/>
      <name val="Helvetica Neue"/>
    </font>
    <font>
      <b val="1"/>
      <i val="1"/>
      <sz val="15"/>
      <color indexed="8"/>
      <name val="Calibri"/>
    </font>
    <font>
      <i val="1"/>
      <sz val="15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2" fillId="3" borderId="8" applyNumberFormat="1" applyFont="1" applyFill="1" applyBorder="1" applyAlignment="1" applyProtection="0">
      <alignment vertical="top" wrapText="1"/>
    </xf>
    <xf numFmtId="59" fontId="0" borderId="9" applyNumberFormat="1" applyFont="1" applyFill="0" applyBorder="1" applyAlignment="1" applyProtection="0">
      <alignment vertical="top" wrapText="1"/>
    </xf>
    <xf numFmtId="59" fontId="0" borderId="10" applyNumberFormat="1" applyFont="1" applyFill="0" applyBorder="1" applyAlignment="1" applyProtection="0">
      <alignment vertical="top" wrapText="1"/>
    </xf>
    <xf numFmtId="49" fontId="2" fillId="3" borderId="11" applyNumberFormat="1" applyFont="1" applyFill="1" applyBorder="1" applyAlignment="1" applyProtection="0">
      <alignment vertical="top" wrapText="1"/>
    </xf>
    <xf numFmtId="59" fontId="0" borderId="12" applyNumberFormat="1" applyFont="1" applyFill="0" applyBorder="1" applyAlignment="1" applyProtection="0">
      <alignment vertical="top" wrapText="1"/>
    </xf>
    <xf numFmtId="59" fontId="0" borderId="13" applyNumberFormat="1" applyFont="1" applyFill="0" applyBorder="1" applyAlignment="1" applyProtection="0">
      <alignment vertical="top" wrapText="1"/>
    </xf>
    <xf numFmtId="49" fontId="2" fillId="3" borderId="14" applyNumberFormat="1" applyFont="1" applyFill="1" applyBorder="1" applyAlignment="1" applyProtection="0">
      <alignment vertical="top" wrapText="1"/>
    </xf>
    <xf numFmtId="59" fontId="0" borderId="15" applyNumberFormat="1" applyFont="1" applyFill="0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/>
    </xf>
    <xf numFmtId="59" fontId="0" fillId="4" borderId="6" applyNumberFormat="1" applyFont="1" applyFill="1" applyBorder="1" applyAlignment="1" applyProtection="0">
      <alignment vertical="top" wrapText="1"/>
    </xf>
    <xf numFmtId="59" fontId="0" fillId="4" borderId="7" applyNumberFormat="1" applyFont="1" applyFill="1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59" fontId="0" fillId="4" borderId="10" applyNumberFormat="1" applyFont="1" applyFill="1" applyBorder="1" applyAlignment="1" applyProtection="0">
      <alignment vertical="top" wrapText="1"/>
    </xf>
    <xf numFmtId="59" fontId="2" borderId="15" applyNumberFormat="1" applyFont="1" applyFill="0" applyBorder="1" applyAlignment="1" applyProtection="0">
      <alignment vertical="top" wrapText="1"/>
    </xf>
    <xf numFmtId="59" fontId="2" borderId="16" applyNumberFormat="1" applyFont="1" applyFill="0" applyBorder="1" applyAlignment="1" applyProtection="0">
      <alignment vertical="top" wrapText="1"/>
    </xf>
    <xf numFmtId="0" fontId="2" fillId="3" borderId="8" applyNumberFormat="0" applyFont="1" applyFill="1" applyBorder="1" applyAlignment="1" applyProtection="0">
      <alignment vertical="top" wrapText="1"/>
    </xf>
    <xf numFmtId="59" fontId="2" borderId="12" applyNumberFormat="1" applyFont="1" applyFill="0" applyBorder="1" applyAlignment="1" applyProtection="0">
      <alignment vertical="top" wrapText="1"/>
    </xf>
    <xf numFmtId="59" fontId="2" borderId="13" applyNumberFormat="1" applyFont="1" applyFill="0" applyBorder="1" applyAlignment="1" applyProtection="0">
      <alignment vertical="top" wrapText="1"/>
    </xf>
    <xf numFmtId="49" fontId="0" borderId="12" applyNumberFormat="1" applyFont="1" applyFill="0" applyBorder="1" applyAlignment="1" applyProtection="0">
      <alignment horizontal="right" vertical="top" wrapText="1"/>
    </xf>
    <xf numFmtId="60" fontId="2" fillId="4" borderId="16" applyNumberFormat="1" applyFont="1" applyFill="1" applyBorder="1" applyAlignment="1" applyProtection="0">
      <alignment horizontal="center" vertical="top" wrapText="1"/>
    </xf>
    <xf numFmtId="49" fontId="0" borderId="16" applyNumberFormat="1" applyFont="1" applyFill="0" applyBorder="1" applyAlignment="1" applyProtection="0">
      <alignment vertical="top"/>
    </xf>
    <xf numFmtId="59" fontId="0" borderId="16" applyNumberFormat="1" applyFont="1" applyFill="0" applyBorder="1" applyAlignment="1" applyProtection="0">
      <alignment vertical="top" wrapText="1"/>
    </xf>
    <xf numFmtId="49" fontId="2" fillId="3" borderId="17" applyNumberFormat="1" applyFont="1" applyFill="1" applyBorder="1" applyAlignment="1" applyProtection="0">
      <alignment vertical="top" wrapText="1"/>
    </xf>
    <xf numFmtId="59" fontId="2" borderId="18" applyNumberFormat="1" applyFont="1" applyFill="0" applyBorder="1" applyAlignment="1" applyProtection="0">
      <alignment vertical="top" wrapText="1"/>
    </xf>
    <xf numFmtId="49" fontId="0" borderId="19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1" fontId="0" fillId="4" borderId="6" applyNumberFormat="1" applyFont="1" applyFill="1" applyBorder="1" applyAlignment="1" applyProtection="0">
      <alignment vertical="top" wrapText="1"/>
    </xf>
    <xf numFmtId="61" fontId="0" fillId="4" borderId="7" applyNumberFormat="1" applyFont="1" applyFill="1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3" fontId="0" fillId="4" borderId="6" applyNumberFormat="1" applyFont="1" applyFill="1" applyBorder="1" applyAlignment="1" applyProtection="0">
      <alignment vertical="top" wrapText="1"/>
    </xf>
    <xf numFmtId="3" fontId="0" fillId="4" borderId="7" applyNumberFormat="1" applyFont="1" applyFill="1" applyBorder="1" applyAlignment="1" applyProtection="0">
      <alignment vertical="top" wrapText="1"/>
    </xf>
    <xf numFmtId="3" fontId="0" fillId="4" borderId="9" applyNumberFormat="1" applyFont="1" applyFill="1" applyBorder="1" applyAlignment="1" applyProtection="0">
      <alignment vertical="top" wrapText="1"/>
    </xf>
    <xf numFmtId="3" fontId="0" fillId="4" borderId="10" applyNumberFormat="1" applyFont="1" applyFill="1" applyBorder="1" applyAlignment="1" applyProtection="0">
      <alignment vertical="top" wrapText="1"/>
    </xf>
    <xf numFmtId="3" fontId="0" borderId="10" applyNumberFormat="1" applyFont="1" applyFill="0" applyBorder="1" applyAlignment="1" applyProtection="0">
      <alignment vertical="top" wrapText="1"/>
    </xf>
    <xf numFmtId="3" fontId="2" borderId="15" applyNumberFormat="1" applyFont="1" applyFill="0" applyBorder="1" applyAlignment="1" applyProtection="0">
      <alignment vertical="top" wrapText="1"/>
    </xf>
    <xf numFmtId="3" fontId="2" borderId="1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b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28225</xdr:colOff>
      <xdr:row>25</xdr:row>
      <xdr:rowOff>54834</xdr:rowOff>
    </xdr:from>
    <xdr:to>
      <xdr:col>14</xdr:col>
      <xdr:colOff>19526</xdr:colOff>
      <xdr:row>52</xdr:row>
      <xdr:rowOff>28688</xdr:rowOff>
    </xdr:to>
    <xdr:sp>
      <xdr:nvSpPr>
        <xdr:cNvPr id="2" name="Shape 2"/>
        <xdr:cNvSpPr txBox="1"/>
      </xdr:nvSpPr>
      <xdr:spPr>
        <a:xfrm>
          <a:off x="28225" y="6574379"/>
          <a:ext cx="18228502" cy="679756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9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</a:p>
      </xdr:txBody>
    </xdr:sp>
    <xdr:clientData/>
  </xdr:twoCellAnchor>
  <xdr:twoCellAnchor>
    <xdr:from>
      <xdr:col>0</xdr:col>
      <xdr:colOff>28225</xdr:colOff>
      <xdr:row>25</xdr:row>
      <xdr:rowOff>54834</xdr:rowOff>
    </xdr:from>
    <xdr:to>
      <xdr:col>13</xdr:col>
      <xdr:colOff>1162399</xdr:colOff>
      <xdr:row>51</xdr:row>
      <xdr:rowOff>136580</xdr:rowOff>
    </xdr:to>
    <xdr:sp>
      <xdr:nvSpPr>
        <xdr:cNvPr id="3" name="Shape 3"/>
        <xdr:cNvSpPr txBox="1"/>
      </xdr:nvSpPr>
      <xdr:spPr>
        <a:xfrm>
          <a:off x="28225" y="6574379"/>
          <a:ext cx="18126775" cy="665272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91439" tIns="91439" rIns="91439" bIns="91439" numCol="1" anchor="t">
          <a:no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Disclaimer</a:t>
          </a:r>
          <a:endParaRPr b="1" baseline="0" cap="none" i="1" spc="0" strike="noStrike" sz="1500" u="none">
            <a:solidFill>
              <a:srgbClr val="000000"/>
            </a:solidFill>
            <a:uFill>
              <a:solidFill>
                <a:srgbClr val="000000"/>
              </a:solidFill>
            </a:uFill>
            <a:latin typeface="Calibri"/>
            <a:ea typeface="Calibri"/>
            <a:cs typeface="Calibri"/>
            <a:sym typeface="Calibri"/>
          </a:endParaRPr>
        </a:p>
        <a:p>
          <a:pPr marL="0" marR="0" indent="0" algn="just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endParaRPr b="1" baseline="0" cap="none" i="1" spc="0" strike="noStrike" sz="1500" u="none">
            <a:solidFill>
              <a:srgbClr val="000000"/>
            </a:solidFill>
            <a:uFill>
              <a:solidFill>
                <a:srgbClr val="000000"/>
              </a:solidFill>
            </a:uFill>
            <a:latin typeface="Calibri"/>
            <a:ea typeface="Calibri"/>
            <a:cs typeface="Calibri"/>
            <a:sym typeface="Calibri"/>
          </a:endParaRPr>
        </a:p>
        <a:p>
          <a:pPr marL="0" marR="0" indent="0" algn="just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Corporate and other information provided herein contains forward-looking statements and proforma calculations. </a:t>
          </a:r>
          <a:r>
            <a:rPr b="1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The reader is cautioned </a:t>
          </a:r>
          <a:r>
            <a:rPr b="0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that the assumptions used in the preparation of such information and calculations, which are considered reasonable by ________________________, Inc. at the time of preparation, may prove to be incorrect. Actual results achieved during the forecast and prior periods will vary from the information provided herein and the </a:t>
          </a:r>
          <a:r>
            <a:rPr b="1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variations may be material</a:t>
          </a:r>
          <a:r>
            <a:rPr b="0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.  There is </a:t>
          </a:r>
          <a:r>
            <a:rPr b="1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no representation by </a:t>
          </a:r>
          <a:r>
            <a:rPr b="0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________________________, Inc. that actual results achieved during the forecast and prior periods will be the same in whole or in part as those projected. In addition, the </a:t>
          </a:r>
          <a:r>
            <a:rPr b="1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technologies described herein are early stage </a:t>
          </a:r>
          <a:r>
            <a:rPr b="0" baseline="0" cap="none" i="1" spc="0" strike="noStrike" sz="15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Calibri"/>
              <a:ea typeface="Calibri"/>
              <a:cs typeface="Calibri"/>
              <a:sym typeface="Calibri"/>
            </a:rPr>
            <a:t>and future results may differ materially from those anticipated.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6.7812" style="1" customWidth="1"/>
    <col min="2" max="5" width="16.3516" style="1" customWidth="1"/>
    <col min="6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s="3"/>
      <c r="B2" t="s" s="4">
        <v>1</v>
      </c>
      <c r="C2" t="s" s="4">
        <v>2</v>
      </c>
      <c r="D2" t="s" s="4">
        <v>3</v>
      </c>
      <c r="E2" t="s" s="4">
        <v>4</v>
      </c>
    </row>
    <row r="3" ht="20.25" customHeight="1">
      <c r="A3" t="s" s="5">
        <f>'Cashflow'!$A4</f>
        <v>5</v>
      </c>
      <c r="B3" s="6">
        <f>'Cashflow'!N4</f>
        <v>300000</v>
      </c>
      <c r="C3" s="7">
        <f>'Cashflow'!O4</f>
        <v>0</v>
      </c>
      <c r="D3" s="7">
        <f>'Cashflow'!P4</f>
        <v>0</v>
      </c>
      <c r="E3" s="7">
        <f>'Cashflow'!Q4</f>
        <v>0</v>
      </c>
    </row>
    <row r="4" ht="20.05" customHeight="1">
      <c r="A4" t="s" s="8">
        <f>'Cashflow'!$A5</f>
        <v>6</v>
      </c>
      <c r="B4" s="9">
        <f>'Cashflow'!N5</f>
        <v>710336.63744</v>
      </c>
      <c r="C4" s="10">
        <f>'Cashflow'!O5</f>
        <v>1775841.5936</v>
      </c>
      <c r="D4" s="10">
        <f>'Cashflow'!P5</f>
        <v>4439603.984</v>
      </c>
      <c r="E4" s="10">
        <f>'Cashflow'!Q5</f>
        <v>11099009.96</v>
      </c>
    </row>
    <row r="5" ht="20.05" customHeight="1">
      <c r="A5" t="s" s="8">
        <f>'Cashflow'!$A6</f>
        <v>7</v>
      </c>
      <c r="B5" s="9">
        <f>'Cashflow'!N6</f>
        <v>510157.615872</v>
      </c>
      <c r="C5" s="10">
        <f>'Cashflow'!O6</f>
        <v>1303220.34816</v>
      </c>
      <c r="D5" s="10">
        <f>'Cashflow'!P6</f>
        <v>3305818.9488</v>
      </c>
      <c r="E5" s="10">
        <f>'Cashflow'!Q6</f>
        <v>8324257.47</v>
      </c>
    </row>
    <row r="6" ht="20.05" customHeight="1">
      <c r="A6" t="s" s="8">
        <f>'Cashflow'!$A14</f>
        <v>8</v>
      </c>
      <c r="B6" s="9">
        <f>'Cashflow'!N14</f>
        <v>411600</v>
      </c>
      <c r="C6" s="10">
        <f>'Cashflow'!O14</f>
        <v>539150</v>
      </c>
      <c r="D6" s="10">
        <f>'Cashflow'!P14</f>
        <v>721987.5</v>
      </c>
      <c r="E6" s="10">
        <f>'Cashflow'!Q14</f>
        <v>992084.375</v>
      </c>
    </row>
    <row r="7" ht="20.35" customHeight="1">
      <c r="A7" t="s" s="11">
        <f>'Cashflow'!$A20</f>
        <v>9</v>
      </c>
      <c r="B7" s="12">
        <f>'Cashflow'!N20</f>
        <v>80000</v>
      </c>
      <c r="C7" s="13">
        <f>'Cashflow'!O20</f>
        <v>100000</v>
      </c>
      <c r="D7" s="13">
        <f>'Cashflow'!P20</f>
        <v>100000</v>
      </c>
      <c r="E7" s="13">
        <f>'Cashflow'!Q20</f>
        <v>100000</v>
      </c>
    </row>
    <row r="8" ht="20.7" customHeight="1">
      <c r="A8" t="s" s="14">
        <f>'Cashflow'!$A22</f>
        <v>10</v>
      </c>
      <c r="B8" s="15">
        <f>'Cashflow'!N22</f>
        <v>98557.615871999995</v>
      </c>
      <c r="C8" s="16">
        <f>'Cashflow'!O22</f>
        <v>764070.3481600001</v>
      </c>
      <c r="D8" s="16">
        <f>'Cashflow'!P22</f>
        <v>2583831.4488</v>
      </c>
      <c r="E8" s="16">
        <f>'Cashflow'!Q22</f>
        <v>7332173.095</v>
      </c>
    </row>
    <row r="9" ht="20.7" customHeight="1">
      <c r="A9" t="s" s="14">
        <f>'Cashflow'!$A23</f>
        <v>11</v>
      </c>
      <c r="B9" s="15">
        <f>'Cashflow'!N23</f>
        <v>318557.615872</v>
      </c>
      <c r="C9" s="16">
        <f>'Cashflow'!O23</f>
        <v>982627.964032</v>
      </c>
      <c r="D9" s="16">
        <f>'Cashflow'!P23</f>
        <v>3466459.412832</v>
      </c>
      <c r="E9" s="16">
        <f>'Cashflow'!Q23</f>
        <v>10698632.507832</v>
      </c>
    </row>
    <row r="10" ht="20.7" customHeight="1">
      <c r="A10" t="s" s="14">
        <f>'Cashflow'!$A24</f>
        <v>12</v>
      </c>
      <c r="B10" s="15">
        <f>'Cashflow'!N24</f>
        <v>78846.0926976</v>
      </c>
      <c r="C10" s="16">
        <f>'Cashflow'!O24</f>
        <v>489005.0228224</v>
      </c>
      <c r="D10" s="16">
        <f>'Cashflow'!P24</f>
        <v>1322921.7017856</v>
      </c>
      <c r="E10" s="16">
        <f>'Cashflow'!Q24</f>
        <v>3003258.099712</v>
      </c>
    </row>
    <row r="11" ht="20.35" customHeight="1">
      <c r="A11" t="s" s="17">
        <f>'Cashflow'!$A25</f>
        <v>13</v>
      </c>
      <c r="B11" s="18">
        <f>'Cashflow'!B25</f>
        <v>4894030.9170176</v>
      </c>
      <c r="C11" s="19"/>
      <c r="D11" s="19"/>
      <c r="E11" s="19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Q2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7.0078" style="20" customWidth="1"/>
    <col min="2" max="17" width="16.3516" style="20" customWidth="1"/>
    <col min="18" max="256" width="16.3516" style="20" customWidth="1"/>
  </cols>
  <sheetData>
    <row r="1" ht="27.65" customHeight="1">
      <c r="A1" t="s" s="2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0.25" customHeight="1">
      <c r="A2" s="3"/>
      <c r="B2" t="s" s="4">
        <v>15</v>
      </c>
      <c r="C2" t="s" s="4">
        <v>16</v>
      </c>
      <c r="D2" t="s" s="4">
        <v>17</v>
      </c>
      <c r="E2" t="s" s="4">
        <v>18</v>
      </c>
      <c r="F2" t="s" s="4">
        <v>19</v>
      </c>
      <c r="G2" t="s" s="4">
        <v>20</v>
      </c>
      <c r="H2" t="s" s="4">
        <v>21</v>
      </c>
      <c r="I2" t="s" s="4">
        <v>22</v>
      </c>
      <c r="J2" t="s" s="4">
        <v>23</v>
      </c>
      <c r="K2" t="s" s="4">
        <v>24</v>
      </c>
      <c r="L2" t="s" s="4">
        <v>25</v>
      </c>
      <c r="M2" t="s" s="4">
        <v>26</v>
      </c>
      <c r="N2" t="s" s="4">
        <v>27</v>
      </c>
      <c r="O2" t="s" s="4">
        <v>2</v>
      </c>
      <c r="P2" t="s" s="4">
        <v>3</v>
      </c>
      <c r="Q2" t="s" s="4">
        <v>4</v>
      </c>
    </row>
    <row r="3" ht="20.25" customHeight="1">
      <c r="A3" s="21"/>
      <c r="B3" t="s" s="22">
        <v>28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20.05" customHeight="1">
      <c r="A4" t="s" s="8">
        <v>5</v>
      </c>
      <c r="B4" s="23">
        <v>300000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0">
        <f>SUM(B4:M4)</f>
        <v>300000</v>
      </c>
      <c r="O4" s="24"/>
      <c r="P4" s="24"/>
      <c r="Q4" s="24"/>
    </row>
    <row r="5" ht="20.05" customHeight="1">
      <c r="A5" t="s" s="8">
        <v>6</v>
      </c>
      <c r="B5" s="9">
        <f>'Revenue'!B25</f>
        <v>4600</v>
      </c>
      <c r="C5" s="10">
        <f>'Revenue'!C25</f>
        <v>6400</v>
      </c>
      <c r="D5" s="10">
        <f>'Revenue'!D25</f>
        <v>11200</v>
      </c>
      <c r="E5" s="10">
        <f>'Revenue'!E25</f>
        <v>14000</v>
      </c>
      <c r="F5" s="10">
        <f>'Revenue'!F25</f>
        <v>19600</v>
      </c>
      <c r="G5" s="10">
        <f>'Revenue'!G25</f>
        <v>27440</v>
      </c>
      <c r="H5" s="10">
        <f>'Revenue'!H25</f>
        <v>38416</v>
      </c>
      <c r="I5" s="10">
        <f>'Revenue'!I25</f>
        <v>53782.4</v>
      </c>
      <c r="J5" s="10">
        <f>'Revenue'!J25</f>
        <v>75295.36</v>
      </c>
      <c r="K5" s="10">
        <f>'Revenue'!K25</f>
        <v>105413.504</v>
      </c>
      <c r="L5" s="10">
        <f>'Revenue'!L25</f>
        <v>147578.9056</v>
      </c>
      <c r="M5" s="10">
        <f>'Revenue'!M25</f>
        <v>206610.46784</v>
      </c>
      <c r="N5" s="10">
        <f>SUM(B5:M5)</f>
        <v>710336.63744</v>
      </c>
      <c r="O5" s="10">
        <f>'Revenue'!O25</f>
        <v>1775841.5936</v>
      </c>
      <c r="P5" s="10">
        <f>'Revenue'!P25</f>
        <v>4439603.984</v>
      </c>
      <c r="Q5" s="10">
        <f>'Revenue'!Q25</f>
        <v>11099009.96</v>
      </c>
    </row>
    <row r="6" ht="20.05" customHeight="1">
      <c r="A6" t="s" s="8">
        <v>7</v>
      </c>
      <c r="B6" s="9">
        <f>'Revenue'!B31</f>
        <v>3100</v>
      </c>
      <c r="C6" s="10">
        <f>'Revenue'!C31</f>
        <v>4425</v>
      </c>
      <c r="D6" s="10">
        <f>'Revenue'!D31</f>
        <v>7900</v>
      </c>
      <c r="E6" s="10">
        <f>'Revenue'!E31</f>
        <v>9875</v>
      </c>
      <c r="F6" s="10">
        <f>'Revenue'!F31</f>
        <v>13825</v>
      </c>
      <c r="G6" s="10">
        <f>'Revenue'!G31</f>
        <v>19747</v>
      </c>
      <c r="H6" s="10">
        <f>'Revenue'!H31</f>
        <v>27645.8</v>
      </c>
      <c r="I6" s="10">
        <f>'Revenue'!I31</f>
        <v>38704.12</v>
      </c>
      <c r="J6" s="10">
        <f>'Revenue'!J31</f>
        <v>54185.768</v>
      </c>
      <c r="K6" s="10">
        <f>'Revenue'!K31</f>
        <v>75860.075200000007</v>
      </c>
      <c r="L6" s="10">
        <f>'Revenue'!L31</f>
        <v>106204.10528</v>
      </c>
      <c r="M6" s="10">
        <f>'Revenue'!M31</f>
        <v>148685.747392</v>
      </c>
      <c r="N6" s="10">
        <f>SUM(B6:M6)</f>
        <v>510157.615872</v>
      </c>
      <c r="O6" s="10">
        <f>'Revenue'!O31</f>
        <v>1303220.34816</v>
      </c>
      <c r="P6" s="10">
        <f>'Revenue'!P31</f>
        <v>3305818.9488</v>
      </c>
      <c r="Q6" s="10">
        <f>'Revenue'!Q31</f>
        <v>8324257.47</v>
      </c>
    </row>
    <row r="7" ht="20.05" customHeight="1">
      <c r="A7" s="25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ht="20.05" customHeight="1">
      <c r="A8" t="s" s="8">
        <v>29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ht="20.05" customHeight="1">
      <c r="A9" t="s" s="8">
        <v>30</v>
      </c>
      <c r="B9" s="9">
        <f>'Labor'!B13</f>
        <v>31850</v>
      </c>
      <c r="C9" s="10">
        <f>'Labor'!C13</f>
        <v>31850</v>
      </c>
      <c r="D9" s="10">
        <f>'Labor'!D13</f>
        <v>31850</v>
      </c>
      <c r="E9" s="10">
        <f>'Labor'!E13</f>
        <v>31850</v>
      </c>
      <c r="F9" s="10">
        <f>'Labor'!F13</f>
        <v>31850</v>
      </c>
      <c r="G9" s="10">
        <f>'Labor'!G13</f>
        <v>31850</v>
      </c>
      <c r="H9" s="10">
        <f>'Labor'!H13</f>
        <v>31850</v>
      </c>
      <c r="I9" s="10">
        <f>'Labor'!I13</f>
        <v>31850</v>
      </c>
      <c r="J9" s="10">
        <f>'Labor'!J13</f>
        <v>31850</v>
      </c>
      <c r="K9" s="10">
        <f>'Labor'!K13</f>
        <v>31850</v>
      </c>
      <c r="L9" s="10">
        <f>'Labor'!L13</f>
        <v>31850</v>
      </c>
      <c r="M9" s="10">
        <f>'Labor'!M13</f>
        <v>31850</v>
      </c>
      <c r="N9" s="10">
        <f>SUM(B9:M9)</f>
        <v>382200</v>
      </c>
      <c r="O9" s="10">
        <f>'Labor'!O13</f>
        <v>477750</v>
      </c>
      <c r="P9" s="10">
        <f>'Labor'!P13</f>
        <v>597187.5</v>
      </c>
      <c r="Q9" s="10">
        <f>'Labor'!Q13</f>
        <v>746484.375</v>
      </c>
    </row>
    <row r="10" ht="20.05" customHeight="1">
      <c r="A10" t="s" s="8">
        <v>31</v>
      </c>
      <c r="B10" s="23">
        <v>1500</v>
      </c>
      <c r="C10" s="24">
        <v>1500</v>
      </c>
      <c r="D10" s="24">
        <v>1500</v>
      </c>
      <c r="E10" s="24">
        <v>1500</v>
      </c>
      <c r="F10" s="24">
        <v>1500</v>
      </c>
      <c r="G10" s="24">
        <v>1500</v>
      </c>
      <c r="H10" s="24">
        <v>1500</v>
      </c>
      <c r="I10" s="24">
        <v>1500</v>
      </c>
      <c r="J10" s="24">
        <v>1500</v>
      </c>
      <c r="K10" s="24">
        <v>1500</v>
      </c>
      <c r="L10" s="24">
        <v>1500</v>
      </c>
      <c r="M10" s="24">
        <v>1500</v>
      </c>
      <c r="N10" s="10">
        <f>SUM(B10:M10)</f>
        <v>18000</v>
      </c>
      <c r="O10" s="24">
        <f>N10*2</f>
        <v>36000</v>
      </c>
      <c r="P10" s="24">
        <f>O10*2</f>
        <v>72000</v>
      </c>
      <c r="Q10" s="24">
        <f>P10*2</f>
        <v>144000</v>
      </c>
    </row>
    <row r="11" ht="20.05" customHeight="1">
      <c r="A11" t="s" s="8">
        <v>32</v>
      </c>
      <c r="B11" s="23">
        <v>100</v>
      </c>
      <c r="C11" s="24">
        <v>100</v>
      </c>
      <c r="D11" s="24">
        <v>100</v>
      </c>
      <c r="E11" s="24">
        <v>100</v>
      </c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4">
        <v>100</v>
      </c>
      <c r="N11" s="10">
        <f>SUM(B11:M11)</f>
        <v>1200</v>
      </c>
      <c r="O11" s="24">
        <v>5000</v>
      </c>
      <c r="P11" s="24">
        <v>12000</v>
      </c>
      <c r="Q11" s="24">
        <v>20000</v>
      </c>
    </row>
    <row r="12" ht="20.05" customHeight="1">
      <c r="A12" t="s" s="8">
        <v>33</v>
      </c>
      <c r="B12" s="23">
        <v>100</v>
      </c>
      <c r="C12" s="24">
        <v>100</v>
      </c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10">
        <f>SUM(B12:M12)</f>
        <v>1200</v>
      </c>
      <c r="O12" s="24">
        <f>N12*2</f>
        <v>2400</v>
      </c>
      <c r="P12" s="24">
        <f>O12*2</f>
        <v>4800</v>
      </c>
      <c r="Q12" s="24">
        <f>P12*2</f>
        <v>9600</v>
      </c>
    </row>
    <row r="13" ht="20.35" customHeight="1">
      <c r="A13" t="s" s="11">
        <v>34</v>
      </c>
      <c r="B13" s="26">
        <v>500</v>
      </c>
      <c r="C13" s="27">
        <v>500</v>
      </c>
      <c r="D13" s="27">
        <v>500</v>
      </c>
      <c r="E13" s="27">
        <v>500</v>
      </c>
      <c r="F13" s="27">
        <v>500</v>
      </c>
      <c r="G13" s="27">
        <v>500</v>
      </c>
      <c r="H13" s="27">
        <v>1000</v>
      </c>
      <c r="I13" s="27">
        <v>1000</v>
      </c>
      <c r="J13" s="27">
        <v>1000</v>
      </c>
      <c r="K13" s="27">
        <v>1000</v>
      </c>
      <c r="L13" s="27">
        <v>1000</v>
      </c>
      <c r="M13" s="27">
        <v>1000</v>
      </c>
      <c r="N13" s="13">
        <f>SUM(B13:M13)</f>
        <v>9000</v>
      </c>
      <c r="O13" s="27">
        <f>N13*2</f>
        <v>18000</v>
      </c>
      <c r="P13" s="27">
        <f>O13*2</f>
        <v>36000</v>
      </c>
      <c r="Q13" s="27">
        <f>P13*2</f>
        <v>72000</v>
      </c>
    </row>
    <row r="14" ht="20.35" customHeight="1">
      <c r="A14" t="s" s="17">
        <v>8</v>
      </c>
      <c r="B14" s="28">
        <f>SUM(B9:B13)</f>
        <v>34050</v>
      </c>
      <c r="C14" s="29">
        <f>SUM(C9:C13)</f>
        <v>34050</v>
      </c>
      <c r="D14" s="29">
        <f>SUM(D9:D13)</f>
        <v>34050</v>
      </c>
      <c r="E14" s="29">
        <f>SUM(E9:E13)</f>
        <v>34050</v>
      </c>
      <c r="F14" s="29">
        <f>SUM(F9:F13)</f>
        <v>34050</v>
      </c>
      <c r="G14" s="29">
        <f>SUM(G9:G13)</f>
        <v>34050</v>
      </c>
      <c r="H14" s="29">
        <f>SUM(H9:H13)</f>
        <v>34550</v>
      </c>
      <c r="I14" s="29">
        <f>SUM(I9:I13)</f>
        <v>34550</v>
      </c>
      <c r="J14" s="29">
        <f>SUM(J9:J13)</f>
        <v>34550</v>
      </c>
      <c r="K14" s="29">
        <f>SUM(K9:K13)</f>
        <v>34550</v>
      </c>
      <c r="L14" s="29">
        <f>SUM(L9:L13)</f>
        <v>34550</v>
      </c>
      <c r="M14" s="29">
        <f>SUM(M9:M13)</f>
        <v>34550</v>
      </c>
      <c r="N14" s="29">
        <f>SUM(N9:N13)</f>
        <v>411600</v>
      </c>
      <c r="O14" s="29">
        <f>SUM(O9:O13)</f>
        <v>539150</v>
      </c>
      <c r="P14" s="29">
        <f>SUM(P9:P13)</f>
        <v>721987.5</v>
      </c>
      <c r="Q14" s="29">
        <f>SUM(Q9:Q13)</f>
        <v>992084.375</v>
      </c>
    </row>
    <row r="15" ht="20.05" customHeight="1">
      <c r="A15" s="25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>SUM(B15:M15)</f>
        <v>0</v>
      </c>
      <c r="O15" s="10"/>
      <c r="P15" s="10"/>
      <c r="Q15" s="10"/>
    </row>
    <row r="16" ht="20.05" customHeight="1">
      <c r="A16" t="s" s="8">
        <v>35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>SUM(B16:M16)</f>
        <v>0</v>
      </c>
      <c r="O16" s="10"/>
      <c r="P16" s="10"/>
      <c r="Q16" s="10"/>
    </row>
    <row r="17" ht="20.05" customHeight="1">
      <c r="A17" t="s" s="8">
        <v>36</v>
      </c>
      <c r="B17" s="23">
        <v>10000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10">
        <f>SUM(B17:M17)</f>
        <v>10000</v>
      </c>
      <c r="O17" s="24">
        <v>0</v>
      </c>
      <c r="P17" s="24">
        <v>0</v>
      </c>
      <c r="Q17" s="24">
        <v>0</v>
      </c>
    </row>
    <row r="18" ht="20.05" customHeight="1">
      <c r="A18" t="s" s="8">
        <v>37</v>
      </c>
      <c r="B18" s="23">
        <v>20000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10">
        <f>SUM(B18:M18)</f>
        <v>20000</v>
      </c>
      <c r="O18" s="24">
        <v>0</v>
      </c>
      <c r="P18" s="24">
        <v>0</v>
      </c>
      <c r="Q18" s="24">
        <v>0</v>
      </c>
    </row>
    <row r="19" ht="20.35" customHeight="1">
      <c r="A19" t="s" s="11">
        <v>38</v>
      </c>
      <c r="B19" s="26">
        <v>10000</v>
      </c>
      <c r="C19" s="27">
        <v>10000</v>
      </c>
      <c r="D19" s="27">
        <v>10000</v>
      </c>
      <c r="E19" s="27">
        <v>5000</v>
      </c>
      <c r="F19" s="27">
        <v>5000</v>
      </c>
      <c r="G19" s="27">
        <v>5000</v>
      </c>
      <c r="H19" s="27">
        <v>5000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3">
        <f>SUM(B19:M19)</f>
        <v>50000</v>
      </c>
      <c r="O19" s="27">
        <v>100000</v>
      </c>
      <c r="P19" s="27">
        <v>100000</v>
      </c>
      <c r="Q19" s="27">
        <v>100000</v>
      </c>
    </row>
    <row r="20" ht="20.35" customHeight="1">
      <c r="A20" t="s" s="17">
        <v>9</v>
      </c>
      <c r="B20" s="28">
        <f>SUM(B17:B19)</f>
        <v>40000</v>
      </c>
      <c r="C20" s="29">
        <f>SUM(C17:C19)</f>
        <v>10000</v>
      </c>
      <c r="D20" s="29">
        <f>SUM(D17:D19)</f>
        <v>10000</v>
      </c>
      <c r="E20" s="29">
        <f>SUM(E17:E19)</f>
        <v>5000</v>
      </c>
      <c r="F20" s="29">
        <f>SUM(F17:F19)</f>
        <v>5000</v>
      </c>
      <c r="G20" s="29">
        <f>SUM(G17:G19)</f>
        <v>5000</v>
      </c>
      <c r="H20" s="29">
        <f>SUM(H17:H19)</f>
        <v>5000</v>
      </c>
      <c r="I20" s="29">
        <f>SUM(I17:I19)</f>
        <v>0</v>
      </c>
      <c r="J20" s="29">
        <f>SUM(J17:J19)</f>
        <v>0</v>
      </c>
      <c r="K20" s="29">
        <f>SUM(K17:K19)</f>
        <v>0</v>
      </c>
      <c r="L20" s="29">
        <f>SUM(L17:L19)</f>
        <v>0</v>
      </c>
      <c r="M20" s="29">
        <f>SUM(M17:M19)</f>
        <v>0</v>
      </c>
      <c r="N20" s="29">
        <f>SUM(N17:N19)</f>
        <v>80000</v>
      </c>
      <c r="O20" s="29">
        <f>SUM(O17:O19)</f>
        <v>100000</v>
      </c>
      <c r="P20" s="29">
        <f>SUM(P17:P19)</f>
        <v>100000</v>
      </c>
      <c r="Q20" s="29">
        <f>SUM(Q17:Q19)</f>
        <v>100000</v>
      </c>
    </row>
    <row r="21" ht="20.35" customHeight="1">
      <c r="A21" s="30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ht="20.7" customHeight="1">
      <c r="A22" t="s" s="14">
        <v>10</v>
      </c>
      <c r="B22" s="31">
        <f>B6-B14</f>
        <v>-30950</v>
      </c>
      <c r="C22" s="32">
        <f>C6-C14</f>
        <v>-29625</v>
      </c>
      <c r="D22" s="32">
        <f>D6-D14</f>
        <v>-26150</v>
      </c>
      <c r="E22" s="32">
        <f>E6-E14</f>
        <v>-24175</v>
      </c>
      <c r="F22" s="32">
        <f>F6-F14</f>
        <v>-20225</v>
      </c>
      <c r="G22" s="32">
        <f>G6-G14</f>
        <v>-14303</v>
      </c>
      <c r="H22" s="32">
        <f>H6-H14</f>
        <v>-6904.2</v>
      </c>
      <c r="I22" s="32">
        <f>I6-I14</f>
        <v>4154.12</v>
      </c>
      <c r="J22" s="32">
        <f>J6-J14</f>
        <v>19635.768</v>
      </c>
      <c r="K22" s="32">
        <f>K6-K14</f>
        <v>41310.0752</v>
      </c>
      <c r="L22" s="32">
        <f>L6-L14</f>
        <v>71654.10528</v>
      </c>
      <c r="M22" s="32">
        <f>M6-M14</f>
        <v>114135.747392</v>
      </c>
      <c r="N22" s="32">
        <f>N6-N14</f>
        <v>98557.615871999995</v>
      </c>
      <c r="O22" s="32">
        <f>O6-O14</f>
        <v>764070.3481600001</v>
      </c>
      <c r="P22" s="32">
        <f>P6-P14</f>
        <v>2583831.4488</v>
      </c>
      <c r="Q22" s="32">
        <f>Q6-Q14</f>
        <v>7332173.095</v>
      </c>
    </row>
    <row r="23" ht="20.7" customHeight="1">
      <c r="A23" t="s" s="14">
        <v>11</v>
      </c>
      <c r="B23" s="31">
        <f>B22-B20+B4</f>
        <v>229050</v>
      </c>
      <c r="C23" s="32">
        <f>C22-C20+C4+B23</f>
        <v>189425</v>
      </c>
      <c r="D23" s="32">
        <f>D22-D20+D4+C23</f>
        <v>153275</v>
      </c>
      <c r="E23" s="32">
        <f>E22-E20+E4+D23</f>
        <v>124100</v>
      </c>
      <c r="F23" s="32">
        <f>F22-F20+F4+E23</f>
        <v>98875</v>
      </c>
      <c r="G23" s="32">
        <f>G22-G20+G4+F23</f>
        <v>79572</v>
      </c>
      <c r="H23" s="32">
        <f>H22-H20+H4+G23</f>
        <v>67667.8</v>
      </c>
      <c r="I23" s="32">
        <f>I22-I20+I4+H23</f>
        <v>71821.92</v>
      </c>
      <c r="J23" s="32">
        <f>J22-J20+J4+I23</f>
        <v>91457.687999999995</v>
      </c>
      <c r="K23" s="32">
        <f>K22-K20+K4+J23</f>
        <v>132767.7632</v>
      </c>
      <c r="L23" s="32">
        <f>L22-L20+L4+K23</f>
        <v>204421.86848</v>
      </c>
      <c r="M23" s="32">
        <f>M22-M20+M4+L23</f>
        <v>318557.615872</v>
      </c>
      <c r="N23" s="32">
        <f>N22-N20+N4</f>
        <v>318557.615872</v>
      </c>
      <c r="O23" s="32">
        <f>O22-O20+O4+N23</f>
        <v>982627.964032</v>
      </c>
      <c r="P23" s="32">
        <f>P22-P20+P4+O23</f>
        <v>3466459.412832</v>
      </c>
      <c r="Q23" s="32">
        <f>Q22-Q20+Q4+P23</f>
        <v>10698632.507832</v>
      </c>
    </row>
    <row r="24" ht="20.7" customHeight="1">
      <c r="A24" t="s" s="17">
        <v>12</v>
      </c>
      <c r="B24" t="s" s="33">
        <v>39</v>
      </c>
      <c r="C24" s="34">
        <v>0.25</v>
      </c>
      <c r="D24" t="s" s="35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29">
        <f>N22/((1+C24)^1)</f>
        <v>78846.0926976</v>
      </c>
      <c r="O24" s="29">
        <f>O22/((1+C24)^2)</f>
        <v>489005.0228224</v>
      </c>
      <c r="P24" s="29">
        <f>P22/((1+C24)^3)</f>
        <v>1322921.7017856</v>
      </c>
      <c r="Q24" s="29">
        <f>Q22/((1+C24)^4)</f>
        <v>3003258.099712</v>
      </c>
    </row>
    <row r="25" ht="20.7" customHeight="1">
      <c r="A25" t="s" s="37">
        <v>13</v>
      </c>
      <c r="B25" s="38">
        <f>N24+O24+P24+Q24</f>
        <v>4894030.9170176</v>
      </c>
      <c r="C25" t="s" s="39">
        <v>41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1">
    <mergeCell ref="A1:Q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Q1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3.6406" style="40" customWidth="1"/>
    <col min="2" max="17" width="16.3516" style="40" customWidth="1"/>
    <col min="18" max="256" width="16.3516" style="4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0.25" customHeight="1">
      <c r="A2" s="3"/>
      <c r="B2" t="s" s="4">
        <v>15</v>
      </c>
      <c r="C2" t="s" s="4">
        <v>16</v>
      </c>
      <c r="D2" t="s" s="4">
        <v>17</v>
      </c>
      <c r="E2" t="s" s="4">
        <v>18</v>
      </c>
      <c r="F2" t="s" s="4">
        <v>19</v>
      </c>
      <c r="G2" t="s" s="4">
        <v>20</v>
      </c>
      <c r="H2" t="s" s="4">
        <v>21</v>
      </c>
      <c r="I2" t="s" s="4">
        <v>22</v>
      </c>
      <c r="J2" t="s" s="4">
        <v>23</v>
      </c>
      <c r="K2" t="s" s="4">
        <v>24</v>
      </c>
      <c r="L2" t="s" s="4">
        <v>25</v>
      </c>
      <c r="M2" t="s" s="4">
        <v>26</v>
      </c>
      <c r="N2" t="s" s="4">
        <v>27</v>
      </c>
      <c r="O2" t="s" s="4">
        <v>2</v>
      </c>
      <c r="P2" t="s" s="4">
        <v>3</v>
      </c>
      <c r="Q2" t="s" s="4">
        <v>4</v>
      </c>
    </row>
    <row r="3" ht="20.25" customHeight="1">
      <c r="A3" s="21"/>
      <c r="B3" t="s" s="22">
        <v>28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20.05" customHeight="1">
      <c r="A4" t="s" s="8">
        <v>42</v>
      </c>
      <c r="B4" s="23">
        <v>3500</v>
      </c>
      <c r="C4" s="24">
        <v>3500</v>
      </c>
      <c r="D4" s="24">
        <v>3500</v>
      </c>
      <c r="E4" s="24">
        <v>3500</v>
      </c>
      <c r="F4" s="24">
        <v>3500</v>
      </c>
      <c r="G4" s="24">
        <v>3500</v>
      </c>
      <c r="H4" s="24">
        <v>3500</v>
      </c>
      <c r="I4" s="24">
        <v>3500</v>
      </c>
      <c r="J4" s="24">
        <v>3500</v>
      </c>
      <c r="K4" s="24">
        <v>3500</v>
      </c>
      <c r="L4" s="24">
        <v>3500</v>
      </c>
      <c r="M4" s="24">
        <v>3500</v>
      </c>
      <c r="N4" s="10">
        <f>SUM(B4:M4)</f>
        <v>42000</v>
      </c>
      <c r="O4" s="24">
        <f>N4*1.25</f>
        <v>52500</v>
      </c>
      <c r="P4" s="24">
        <f>O4*1.25</f>
        <v>65625</v>
      </c>
      <c r="Q4" s="24">
        <f>P4*1.25</f>
        <v>82031.25</v>
      </c>
    </row>
    <row r="5" ht="20.05" customHeight="1">
      <c r="A5" t="s" s="8">
        <v>43</v>
      </c>
      <c r="B5" s="23">
        <v>3500</v>
      </c>
      <c r="C5" s="24">
        <v>3500</v>
      </c>
      <c r="D5" s="24">
        <v>3500</v>
      </c>
      <c r="E5" s="24">
        <v>3500</v>
      </c>
      <c r="F5" s="24">
        <v>3500</v>
      </c>
      <c r="G5" s="24">
        <v>3500</v>
      </c>
      <c r="H5" s="24">
        <v>3500</v>
      </c>
      <c r="I5" s="24">
        <v>3500</v>
      </c>
      <c r="J5" s="24">
        <v>3500</v>
      </c>
      <c r="K5" s="24">
        <v>3500</v>
      </c>
      <c r="L5" s="24">
        <v>3500</v>
      </c>
      <c r="M5" s="24">
        <v>3500</v>
      </c>
      <c r="N5" s="10">
        <f>SUM(B5:M5)</f>
        <v>42000</v>
      </c>
      <c r="O5" s="24">
        <f>N5*1.25</f>
        <v>52500</v>
      </c>
      <c r="P5" s="24">
        <f>O5*1.25</f>
        <v>65625</v>
      </c>
      <c r="Q5" s="24">
        <f>P5*1.25</f>
        <v>82031.25</v>
      </c>
    </row>
    <row r="6" ht="20.05" customHeight="1">
      <c r="A6" t="s" s="8">
        <v>44</v>
      </c>
      <c r="B6" s="23">
        <v>3500</v>
      </c>
      <c r="C6" s="24">
        <v>3500</v>
      </c>
      <c r="D6" s="24">
        <v>3500</v>
      </c>
      <c r="E6" s="24">
        <v>3500</v>
      </c>
      <c r="F6" s="24">
        <v>3500</v>
      </c>
      <c r="G6" s="24">
        <v>3500</v>
      </c>
      <c r="H6" s="24">
        <v>3500</v>
      </c>
      <c r="I6" s="24">
        <v>3500</v>
      </c>
      <c r="J6" s="24">
        <v>3500</v>
      </c>
      <c r="K6" s="24">
        <v>3500</v>
      </c>
      <c r="L6" s="24">
        <v>3500</v>
      </c>
      <c r="M6" s="24">
        <v>3500</v>
      </c>
      <c r="N6" s="10">
        <f>SUM(B6:M6)</f>
        <v>42000</v>
      </c>
      <c r="O6" s="24">
        <f>N6*1.25</f>
        <v>52500</v>
      </c>
      <c r="P6" s="24">
        <f>O6*1.25</f>
        <v>65625</v>
      </c>
      <c r="Q6" s="24">
        <f>P6*1.25</f>
        <v>82031.25</v>
      </c>
    </row>
    <row r="7" ht="20.05" customHeight="1">
      <c r="A7" t="s" s="8">
        <v>45</v>
      </c>
      <c r="B7" s="23">
        <v>3500</v>
      </c>
      <c r="C7" s="24">
        <v>3500</v>
      </c>
      <c r="D7" s="24">
        <v>3500</v>
      </c>
      <c r="E7" s="24">
        <v>3500</v>
      </c>
      <c r="F7" s="24">
        <v>3500</v>
      </c>
      <c r="G7" s="24">
        <v>3500</v>
      </c>
      <c r="H7" s="24">
        <v>3500</v>
      </c>
      <c r="I7" s="24">
        <v>3500</v>
      </c>
      <c r="J7" s="24">
        <v>3500</v>
      </c>
      <c r="K7" s="24">
        <v>3500</v>
      </c>
      <c r="L7" s="24">
        <v>3500</v>
      </c>
      <c r="M7" s="24">
        <v>3500</v>
      </c>
      <c r="N7" s="10">
        <f>SUM(B7:M7)</f>
        <v>42000</v>
      </c>
      <c r="O7" s="24">
        <f>N7*1.25</f>
        <v>52500</v>
      </c>
      <c r="P7" s="24">
        <f>O7*1.25</f>
        <v>65625</v>
      </c>
      <c r="Q7" s="24">
        <f>P7*1.25</f>
        <v>82031.25</v>
      </c>
    </row>
    <row r="8" ht="20.05" customHeight="1">
      <c r="A8" t="s" s="8">
        <v>46</v>
      </c>
      <c r="B8" s="23">
        <v>3500</v>
      </c>
      <c r="C8" s="24">
        <v>3500</v>
      </c>
      <c r="D8" s="24">
        <v>3500</v>
      </c>
      <c r="E8" s="24">
        <v>3500</v>
      </c>
      <c r="F8" s="24">
        <v>3500</v>
      </c>
      <c r="G8" s="24">
        <v>3500</v>
      </c>
      <c r="H8" s="24">
        <v>3500</v>
      </c>
      <c r="I8" s="24">
        <v>3500</v>
      </c>
      <c r="J8" s="24">
        <v>3500</v>
      </c>
      <c r="K8" s="24">
        <v>3500</v>
      </c>
      <c r="L8" s="24">
        <v>3500</v>
      </c>
      <c r="M8" s="24">
        <v>3500</v>
      </c>
      <c r="N8" s="10">
        <f>SUM(B8:M8)</f>
        <v>42000</v>
      </c>
      <c r="O8" s="24">
        <f>N8*1.25</f>
        <v>52500</v>
      </c>
      <c r="P8" s="24">
        <f>O8*1.25</f>
        <v>65625</v>
      </c>
      <c r="Q8" s="24">
        <f>P8*1.25</f>
        <v>82031.25</v>
      </c>
    </row>
    <row r="9" ht="20.05" customHeight="1">
      <c r="A9" t="s" s="8">
        <v>47</v>
      </c>
      <c r="B9" s="23">
        <v>3500</v>
      </c>
      <c r="C9" s="24">
        <v>3500</v>
      </c>
      <c r="D9" s="24">
        <v>3500</v>
      </c>
      <c r="E9" s="24">
        <v>3500</v>
      </c>
      <c r="F9" s="24">
        <v>3500</v>
      </c>
      <c r="G9" s="24">
        <v>3500</v>
      </c>
      <c r="H9" s="24">
        <v>3500</v>
      </c>
      <c r="I9" s="24">
        <v>3500</v>
      </c>
      <c r="J9" s="24">
        <v>3500</v>
      </c>
      <c r="K9" s="24">
        <v>3500</v>
      </c>
      <c r="L9" s="24">
        <v>3500</v>
      </c>
      <c r="M9" s="24">
        <v>3500</v>
      </c>
      <c r="N9" s="10">
        <f>SUM(B9:M9)</f>
        <v>42000</v>
      </c>
      <c r="O9" s="24">
        <f>N9*1.25</f>
        <v>52500</v>
      </c>
      <c r="P9" s="24">
        <f>O9*1.25</f>
        <v>65625</v>
      </c>
      <c r="Q9" s="24">
        <f>P9*1.25</f>
        <v>82031.25</v>
      </c>
    </row>
    <row r="10" ht="20.35" customHeight="1">
      <c r="A10" t="s" s="11">
        <v>48</v>
      </c>
      <c r="B10" s="26">
        <v>3500</v>
      </c>
      <c r="C10" s="27">
        <v>3500</v>
      </c>
      <c r="D10" s="27">
        <v>3500</v>
      </c>
      <c r="E10" s="27">
        <v>3500</v>
      </c>
      <c r="F10" s="27">
        <v>3500</v>
      </c>
      <c r="G10" s="27">
        <v>3500</v>
      </c>
      <c r="H10" s="27">
        <v>3500</v>
      </c>
      <c r="I10" s="27">
        <v>3500</v>
      </c>
      <c r="J10" s="27">
        <v>3500</v>
      </c>
      <c r="K10" s="27">
        <v>3500</v>
      </c>
      <c r="L10" s="27">
        <v>3500</v>
      </c>
      <c r="M10" s="27">
        <v>3500</v>
      </c>
      <c r="N10" s="13">
        <f>SUM(B10:M10)</f>
        <v>42000</v>
      </c>
      <c r="O10" s="27">
        <f>N10*1.25</f>
        <v>52500</v>
      </c>
      <c r="P10" s="27">
        <f>O10*1.25</f>
        <v>65625</v>
      </c>
      <c r="Q10" s="27">
        <f>P10*1.25</f>
        <v>82031.25</v>
      </c>
    </row>
    <row r="11" ht="20.35" customHeight="1">
      <c r="A11" t="s" s="17">
        <v>49</v>
      </c>
      <c r="B11" s="18">
        <f>SUM(B4:B10)</f>
        <v>24500</v>
      </c>
      <c r="C11" s="36">
        <f>SUM(C4:C10)</f>
        <v>24500</v>
      </c>
      <c r="D11" s="36">
        <f>SUM(D4:D10)</f>
        <v>24500</v>
      </c>
      <c r="E11" s="36">
        <f>SUM(E4:E10)</f>
        <v>24500</v>
      </c>
      <c r="F11" s="36">
        <f>SUM(F4:F10)</f>
        <v>24500</v>
      </c>
      <c r="G11" s="36">
        <f>SUM(G4:G10)</f>
        <v>24500</v>
      </c>
      <c r="H11" s="36">
        <f>SUM(H4:H10)</f>
        <v>24500</v>
      </c>
      <c r="I11" s="36">
        <f>SUM(I4:I10)</f>
        <v>24500</v>
      </c>
      <c r="J11" s="36">
        <f>SUM(J4:J10)</f>
        <v>24500</v>
      </c>
      <c r="K11" s="36">
        <f>SUM(K4:K10)</f>
        <v>24500</v>
      </c>
      <c r="L11" s="36">
        <f>SUM(L4:L10)</f>
        <v>24500</v>
      </c>
      <c r="M11" s="36">
        <f>SUM(M4:M10)</f>
        <v>24500</v>
      </c>
      <c r="N11" s="36">
        <f>SUM(N4:N10)</f>
        <v>294000</v>
      </c>
      <c r="O11" s="36">
        <f>SUM(O4:O10)</f>
        <v>367500</v>
      </c>
      <c r="P11" s="36">
        <f>SUM(P4:P10)</f>
        <v>459375</v>
      </c>
      <c r="Q11" s="36">
        <f>SUM(Q4:Q10)</f>
        <v>574218.75</v>
      </c>
    </row>
    <row r="12" ht="20.35" customHeight="1">
      <c r="A12" t="s" s="11">
        <v>50</v>
      </c>
      <c r="B12" s="12">
        <f>B11*0.3</f>
        <v>7350</v>
      </c>
      <c r="C12" s="13">
        <f>C11*0.3</f>
        <v>7350</v>
      </c>
      <c r="D12" s="13">
        <f>D11*0.3</f>
        <v>7350</v>
      </c>
      <c r="E12" s="13">
        <f>E11*0.3</f>
        <v>7350</v>
      </c>
      <c r="F12" s="13">
        <f>F11*0.3</f>
        <v>7350</v>
      </c>
      <c r="G12" s="13">
        <f>G11*0.3</f>
        <v>7350</v>
      </c>
      <c r="H12" s="13">
        <f>H11*0.3</f>
        <v>7350</v>
      </c>
      <c r="I12" s="13">
        <f>I11*0.3</f>
        <v>7350</v>
      </c>
      <c r="J12" s="13">
        <f>J11*0.3</f>
        <v>7350</v>
      </c>
      <c r="K12" s="13">
        <f>K11*0.3</f>
        <v>7350</v>
      </c>
      <c r="L12" s="13">
        <f>L11*0.3</f>
        <v>7350</v>
      </c>
      <c r="M12" s="13">
        <f>M11*0.3</f>
        <v>7350</v>
      </c>
      <c r="N12" s="13">
        <f>N11*0.3</f>
        <v>88200</v>
      </c>
      <c r="O12" s="13">
        <f>O11*0.3</f>
        <v>110250</v>
      </c>
      <c r="P12" s="13">
        <f>P11*0.3</f>
        <v>137812.5</v>
      </c>
      <c r="Q12" s="13">
        <f>Q11*0.3</f>
        <v>172265.625</v>
      </c>
    </row>
    <row r="13" ht="20.35" customHeight="1">
      <c r="A13" t="s" s="17">
        <v>51</v>
      </c>
      <c r="B13" s="28">
        <f>B11+B12</f>
        <v>31850</v>
      </c>
      <c r="C13" s="29">
        <f>C11+C12</f>
        <v>31850</v>
      </c>
      <c r="D13" s="29">
        <f>D11+D12</f>
        <v>31850</v>
      </c>
      <c r="E13" s="29">
        <f>E11+E12</f>
        <v>31850</v>
      </c>
      <c r="F13" s="29">
        <f>F11+F12</f>
        <v>31850</v>
      </c>
      <c r="G13" s="29">
        <f>G11+G12</f>
        <v>31850</v>
      </c>
      <c r="H13" s="29">
        <f>H11+H12</f>
        <v>31850</v>
      </c>
      <c r="I13" s="29">
        <f>I11+I12</f>
        <v>31850</v>
      </c>
      <c r="J13" s="29">
        <f>J11+J12</f>
        <v>31850</v>
      </c>
      <c r="K13" s="29">
        <f>K11+K12</f>
        <v>31850</v>
      </c>
      <c r="L13" s="29">
        <f>L11+L12</f>
        <v>31850</v>
      </c>
      <c r="M13" s="29">
        <f>M11+M12</f>
        <v>31850</v>
      </c>
      <c r="N13" s="29">
        <f>N11+N12</f>
        <v>382200</v>
      </c>
      <c r="O13" s="29">
        <f>O11+O12</f>
        <v>477750</v>
      </c>
      <c r="P13" s="29">
        <f>P11+P12</f>
        <v>597187.5</v>
      </c>
      <c r="Q13" s="29">
        <f>Q11+Q12</f>
        <v>746484.375</v>
      </c>
    </row>
  </sheetData>
  <mergeCells count="1">
    <mergeCell ref="A1:Q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Q3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8.2031" style="41" customWidth="1"/>
    <col min="2" max="17" width="16.3516" style="41" customWidth="1"/>
    <col min="18" max="256" width="16.3516" style="41" customWidth="1"/>
  </cols>
  <sheetData>
    <row r="1" ht="27.65" customHeight="1">
      <c r="A1" t="s" s="2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0.25" customHeight="1">
      <c r="A2" s="3"/>
      <c r="B2" t="s" s="4">
        <v>15</v>
      </c>
      <c r="C2" t="s" s="4">
        <v>16</v>
      </c>
      <c r="D2" t="s" s="4">
        <v>17</v>
      </c>
      <c r="E2" t="s" s="4">
        <v>18</v>
      </c>
      <c r="F2" t="s" s="4">
        <v>19</v>
      </c>
      <c r="G2" t="s" s="4">
        <v>20</v>
      </c>
      <c r="H2" t="s" s="4">
        <v>21</v>
      </c>
      <c r="I2" t="s" s="4">
        <v>22</v>
      </c>
      <c r="J2" t="s" s="4">
        <v>23</v>
      </c>
      <c r="K2" t="s" s="4">
        <v>24</v>
      </c>
      <c r="L2" t="s" s="4">
        <v>25</v>
      </c>
      <c r="M2" t="s" s="4">
        <v>26</v>
      </c>
      <c r="N2" t="s" s="4">
        <v>27</v>
      </c>
      <c r="O2" t="s" s="4">
        <v>2</v>
      </c>
      <c r="P2" t="s" s="4">
        <v>3</v>
      </c>
      <c r="Q2" t="s" s="4">
        <v>4</v>
      </c>
    </row>
    <row r="3" ht="20.25" customHeight="1">
      <c r="A3" t="s" s="5">
        <v>53</v>
      </c>
      <c r="B3" t="s" s="22">
        <v>28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ht="20.05" customHeight="1">
      <c r="A4" s="25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ht="20.05" customHeight="1">
      <c r="A5" t="s" s="8">
        <v>54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ht="20.05" customHeight="1">
      <c r="A6" t="s" s="8">
        <v>55</v>
      </c>
      <c r="B6" s="47">
        <v>5</v>
      </c>
      <c r="C6" s="48">
        <v>4</v>
      </c>
      <c r="D6" s="48">
        <v>4</v>
      </c>
      <c r="E6" s="48">
        <v>4</v>
      </c>
      <c r="F6" s="48">
        <v>4</v>
      </c>
      <c r="G6" s="48">
        <v>3.2</v>
      </c>
      <c r="H6" s="48">
        <v>3.2</v>
      </c>
      <c r="I6" s="48">
        <v>3.2</v>
      </c>
      <c r="J6" s="48">
        <v>3.2</v>
      </c>
      <c r="K6" s="48">
        <v>3.2</v>
      </c>
      <c r="L6" s="48">
        <v>3.2</v>
      </c>
      <c r="M6" s="48">
        <v>3.2</v>
      </c>
      <c r="N6" s="46">
        <v>3.2</v>
      </c>
      <c r="O6" s="48">
        <v>3</v>
      </c>
      <c r="P6" s="48">
        <v>3</v>
      </c>
      <c r="Q6" s="48">
        <v>3</v>
      </c>
    </row>
    <row r="7" ht="20.05" customHeight="1">
      <c r="A7" t="s" s="8">
        <v>56</v>
      </c>
      <c r="B7" s="47">
        <v>2.5</v>
      </c>
      <c r="C7" s="48">
        <v>2.5</v>
      </c>
      <c r="D7" s="48">
        <v>2.5</v>
      </c>
      <c r="E7" s="48">
        <v>2.5</v>
      </c>
      <c r="F7" s="48">
        <v>2.5</v>
      </c>
      <c r="G7" s="48">
        <v>2.5</v>
      </c>
      <c r="H7" s="48">
        <v>2.5</v>
      </c>
      <c r="I7" s="48">
        <v>2.5</v>
      </c>
      <c r="J7" s="48">
        <v>2.5</v>
      </c>
      <c r="K7" s="48">
        <v>2.5</v>
      </c>
      <c r="L7" s="48">
        <v>2.5</v>
      </c>
      <c r="M7" s="48">
        <v>2.5</v>
      </c>
      <c r="N7" s="46">
        <v>2.5</v>
      </c>
      <c r="O7" s="48">
        <v>2.3</v>
      </c>
      <c r="P7" s="48">
        <v>2.1</v>
      </c>
      <c r="Q7" s="48">
        <v>2</v>
      </c>
    </row>
    <row r="8" ht="20.05" customHeight="1">
      <c r="A8" t="s" s="8">
        <v>57</v>
      </c>
      <c r="B8" s="47">
        <v>5</v>
      </c>
      <c r="C8" s="48">
        <v>5</v>
      </c>
      <c r="D8" s="48">
        <v>5</v>
      </c>
      <c r="E8" s="48">
        <v>5</v>
      </c>
      <c r="F8" s="48">
        <v>5</v>
      </c>
      <c r="G8" s="48">
        <v>5</v>
      </c>
      <c r="H8" s="48">
        <v>5</v>
      </c>
      <c r="I8" s="48">
        <v>5</v>
      </c>
      <c r="J8" s="48">
        <v>5</v>
      </c>
      <c r="K8" s="48">
        <v>5</v>
      </c>
      <c r="L8" s="48">
        <v>5</v>
      </c>
      <c r="M8" s="48">
        <v>5</v>
      </c>
      <c r="N8" s="46">
        <v>5</v>
      </c>
      <c r="O8" s="48">
        <v>5</v>
      </c>
      <c r="P8" s="48">
        <v>5</v>
      </c>
      <c r="Q8" s="48">
        <v>5</v>
      </c>
    </row>
    <row r="9" ht="20.05" customHeight="1">
      <c r="A9" s="25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ht="20.05" customHeight="1">
      <c r="A10" t="s" s="8">
        <v>58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ht="20.05" customHeight="1">
      <c r="A11" t="s" s="8">
        <v>59</v>
      </c>
      <c r="B11" s="47">
        <v>12</v>
      </c>
      <c r="C11" s="48">
        <v>12</v>
      </c>
      <c r="D11" s="48">
        <v>12</v>
      </c>
      <c r="E11" s="48">
        <v>12</v>
      </c>
      <c r="F11" s="48">
        <v>12</v>
      </c>
      <c r="G11" s="48">
        <v>12</v>
      </c>
      <c r="H11" s="48">
        <v>12</v>
      </c>
      <c r="I11" s="48">
        <v>12</v>
      </c>
      <c r="J11" s="48">
        <v>12</v>
      </c>
      <c r="K11" s="48">
        <v>12</v>
      </c>
      <c r="L11" s="48">
        <v>12</v>
      </c>
      <c r="M11" s="48">
        <v>12</v>
      </c>
      <c r="N11" s="46">
        <v>12</v>
      </c>
      <c r="O11" s="48">
        <v>12</v>
      </c>
      <c r="P11" s="48">
        <v>12</v>
      </c>
      <c r="Q11" s="48">
        <v>12</v>
      </c>
    </row>
    <row r="12" ht="20.05" customHeight="1">
      <c r="A12" t="s" s="8">
        <v>60</v>
      </c>
      <c r="B12" s="47">
        <v>8</v>
      </c>
      <c r="C12" s="48">
        <v>8</v>
      </c>
      <c r="D12" s="48">
        <v>8</v>
      </c>
      <c r="E12" s="48">
        <v>8</v>
      </c>
      <c r="F12" s="48">
        <v>8</v>
      </c>
      <c r="G12" s="48">
        <v>8</v>
      </c>
      <c r="H12" s="48">
        <v>8</v>
      </c>
      <c r="I12" s="48">
        <v>8</v>
      </c>
      <c r="J12" s="48">
        <v>8</v>
      </c>
      <c r="K12" s="48">
        <v>8</v>
      </c>
      <c r="L12" s="48">
        <v>8</v>
      </c>
      <c r="M12" s="48">
        <v>8</v>
      </c>
      <c r="N12" s="46">
        <v>8</v>
      </c>
      <c r="O12" s="48">
        <v>8</v>
      </c>
      <c r="P12" s="48">
        <v>8</v>
      </c>
      <c r="Q12" s="48">
        <v>8</v>
      </c>
    </row>
    <row r="13" ht="20.05" customHeight="1">
      <c r="A13" t="s" s="8">
        <v>61</v>
      </c>
      <c r="B13" s="47">
        <v>20</v>
      </c>
      <c r="C13" s="48">
        <v>20</v>
      </c>
      <c r="D13" s="48">
        <v>20</v>
      </c>
      <c r="E13" s="48">
        <v>20</v>
      </c>
      <c r="F13" s="48">
        <v>20</v>
      </c>
      <c r="G13" s="48">
        <v>20</v>
      </c>
      <c r="H13" s="48">
        <v>20</v>
      </c>
      <c r="I13" s="48">
        <v>20</v>
      </c>
      <c r="J13" s="48">
        <v>20</v>
      </c>
      <c r="K13" s="48">
        <v>20</v>
      </c>
      <c r="L13" s="48">
        <v>20</v>
      </c>
      <c r="M13" s="48">
        <v>20</v>
      </c>
      <c r="N13" s="46">
        <v>20</v>
      </c>
      <c r="O13" s="48">
        <v>20</v>
      </c>
      <c r="P13" s="48">
        <v>20</v>
      </c>
      <c r="Q13" s="48">
        <v>20</v>
      </c>
    </row>
    <row r="14" ht="20.05" customHeight="1">
      <c r="A14" s="25"/>
      <c r="B14" s="45"/>
      <c r="C14" s="4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9">
        <f>SUM(B14:M14)</f>
        <v>0</v>
      </c>
      <c r="O14" s="44"/>
      <c r="P14" s="44"/>
      <c r="Q14" s="44"/>
    </row>
    <row r="15" ht="20.05" customHeight="1">
      <c r="A15" t="s" s="8">
        <v>62</v>
      </c>
      <c r="B15" s="45"/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ht="20.05" customHeight="1">
      <c r="A16" t="s" s="8">
        <v>63</v>
      </c>
      <c r="B16" s="50">
        <v>100</v>
      </c>
      <c r="C16" s="51">
        <v>150</v>
      </c>
      <c r="D16" s="51">
        <v>200</v>
      </c>
      <c r="E16" s="51">
        <v>250</v>
      </c>
      <c r="F16" s="51">
        <f>E16*1.4</f>
        <v>350</v>
      </c>
      <c r="G16" s="51">
        <f>F16*1.4</f>
        <v>490</v>
      </c>
      <c r="H16" s="51">
        <f>G16*1.4</f>
        <v>686</v>
      </c>
      <c r="I16" s="51">
        <f>H16*1.4</f>
        <v>960.4</v>
      </c>
      <c r="J16" s="51">
        <f>I16*1.4</f>
        <v>1344.56</v>
      </c>
      <c r="K16" s="51">
        <f>J16*1.4</f>
        <v>1882.384</v>
      </c>
      <c r="L16" s="51">
        <f>K16*1.4</f>
        <v>2635.3376</v>
      </c>
      <c r="M16" s="51">
        <f>L16*1.4</f>
        <v>3689.47264</v>
      </c>
      <c r="N16" s="49">
        <f>SUM(B16:M16)</f>
        <v>12738.15424</v>
      </c>
      <c r="O16" s="51">
        <f>N16*2.5</f>
        <v>31845.3856</v>
      </c>
      <c r="P16" s="51">
        <f>O16*2.5</f>
        <v>79613.464000000007</v>
      </c>
      <c r="Q16" s="51">
        <f>P16*2.5</f>
        <v>199033.66</v>
      </c>
    </row>
    <row r="17" ht="20.05" customHeight="1">
      <c r="A17" t="s" s="8">
        <v>64</v>
      </c>
      <c r="B17" s="50">
        <v>300</v>
      </c>
      <c r="C17" s="51">
        <v>450</v>
      </c>
      <c r="D17" s="51">
        <v>600</v>
      </c>
      <c r="E17" s="51">
        <v>750</v>
      </c>
      <c r="F17" s="51">
        <f>E17*1.4</f>
        <v>1050</v>
      </c>
      <c r="G17" s="51">
        <f>F17*1.4</f>
        <v>1470</v>
      </c>
      <c r="H17" s="51">
        <f>G17*1.4</f>
        <v>2058</v>
      </c>
      <c r="I17" s="51">
        <f>H17*1.4</f>
        <v>2881.2</v>
      </c>
      <c r="J17" s="51">
        <f>I17*1.4</f>
        <v>4033.68</v>
      </c>
      <c r="K17" s="51">
        <f>J17*1.4</f>
        <v>5647.152</v>
      </c>
      <c r="L17" s="51">
        <f>K17*1.4</f>
        <v>7906.0128</v>
      </c>
      <c r="M17" s="51">
        <f>L17*1.4</f>
        <v>11068.41792</v>
      </c>
      <c r="N17" s="49">
        <f>SUM(B17:M17)</f>
        <v>38214.46272</v>
      </c>
      <c r="O17" s="51">
        <f>N17*2.5</f>
        <v>95536.1568</v>
      </c>
      <c r="P17" s="51">
        <f>O17*2.5</f>
        <v>238840.392</v>
      </c>
      <c r="Q17" s="51">
        <f>P17*2.5</f>
        <v>597100.98</v>
      </c>
    </row>
    <row r="18" ht="20.35" customHeight="1">
      <c r="A18" t="s" s="11">
        <v>65</v>
      </c>
      <c r="B18" s="52">
        <v>50</v>
      </c>
      <c r="C18" s="53">
        <v>50</v>
      </c>
      <c r="D18" s="53">
        <v>200</v>
      </c>
      <c r="E18" s="53">
        <v>250</v>
      </c>
      <c r="F18" s="53">
        <f>E18*1.4</f>
        <v>350</v>
      </c>
      <c r="G18" s="53">
        <f>F18*1.4</f>
        <v>490</v>
      </c>
      <c r="H18" s="53">
        <f>G18*1.4</f>
        <v>686</v>
      </c>
      <c r="I18" s="53">
        <f>H18*1.4</f>
        <v>960.4</v>
      </c>
      <c r="J18" s="53">
        <f>I18*1.4</f>
        <v>1344.56</v>
      </c>
      <c r="K18" s="53">
        <f>J18*1.4</f>
        <v>1882.384</v>
      </c>
      <c r="L18" s="53">
        <f>K18*1.4</f>
        <v>2635.3376</v>
      </c>
      <c r="M18" s="53">
        <f>L18*1.4</f>
        <v>3689.47264</v>
      </c>
      <c r="N18" s="54">
        <f>SUM(B18:M18)</f>
        <v>12588.15424</v>
      </c>
      <c r="O18" s="53">
        <f>N18*2.5</f>
        <v>31470.3856</v>
      </c>
      <c r="P18" s="53">
        <f>O18*2.5</f>
        <v>78675.964000000007</v>
      </c>
      <c r="Q18" s="53">
        <f>P18*2.5</f>
        <v>196689.91</v>
      </c>
    </row>
    <row r="19" ht="20.35" customHeight="1">
      <c r="A19" t="s" s="17">
        <v>66</v>
      </c>
      <c r="B19" s="55">
        <f>SUM(B16:B18)</f>
        <v>450</v>
      </c>
      <c r="C19" s="56">
        <f>SUM(C16:C18)</f>
        <v>650</v>
      </c>
      <c r="D19" s="56">
        <f>SUM(D16:D18)</f>
        <v>1000</v>
      </c>
      <c r="E19" s="56">
        <f>SUM(E16:E18)</f>
        <v>1250</v>
      </c>
      <c r="F19" s="56">
        <f>SUM(F16:F18)</f>
        <v>1750</v>
      </c>
      <c r="G19" s="56">
        <f>SUM(G16:G18)</f>
        <v>2450</v>
      </c>
      <c r="H19" s="56">
        <f>SUM(H16:H18)</f>
        <v>3430</v>
      </c>
      <c r="I19" s="56">
        <f>SUM(I16:I18)</f>
        <v>4802</v>
      </c>
      <c r="J19" s="56">
        <f>SUM(J16:J18)</f>
        <v>6722.8</v>
      </c>
      <c r="K19" s="56">
        <f>SUM(K16:K18)</f>
        <v>9411.92</v>
      </c>
      <c r="L19" s="56">
        <f>SUM(L16:L18)</f>
        <v>13176.688</v>
      </c>
      <c r="M19" s="56">
        <f>SUM(M16:M18)</f>
        <v>18447.3632</v>
      </c>
      <c r="N19" s="56">
        <f>SUM(N16:N18)</f>
        <v>63540.7712</v>
      </c>
      <c r="O19" s="56">
        <f>SUM(O16:O18)</f>
        <v>158851.928</v>
      </c>
      <c r="P19" s="56">
        <f>SUM(P16:P18)</f>
        <v>397129.82</v>
      </c>
      <c r="Q19" s="56">
        <f>SUM(Q16:Q18)</f>
        <v>992824.55</v>
      </c>
    </row>
    <row r="20" ht="20.05" customHeight="1">
      <c r="A20" s="25"/>
      <c r="B20" s="45"/>
      <c r="C20" s="4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9"/>
      <c r="O20" s="44"/>
      <c r="P20" s="44"/>
      <c r="Q20" s="44"/>
    </row>
    <row r="21" ht="20.05" customHeight="1">
      <c r="A21" t="s" s="8">
        <v>67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ht="20.05" customHeight="1">
      <c r="A22" t="s" s="8">
        <v>63</v>
      </c>
      <c r="B22" s="9">
        <f>B16*B11</f>
        <v>1200</v>
      </c>
      <c r="C22" s="10">
        <f>C16*C11</f>
        <v>1800</v>
      </c>
      <c r="D22" s="10">
        <f>D16*D11</f>
        <v>2400</v>
      </c>
      <c r="E22" s="10">
        <f>E16*E11</f>
        <v>3000</v>
      </c>
      <c r="F22" s="10">
        <f>F16*F11</f>
        <v>4200</v>
      </c>
      <c r="G22" s="10">
        <f>G16*G11</f>
        <v>5880</v>
      </c>
      <c r="H22" s="10">
        <f>H16*H11</f>
        <v>8232</v>
      </c>
      <c r="I22" s="10">
        <f>I16*I11</f>
        <v>11524.8</v>
      </c>
      <c r="J22" s="10">
        <f>J16*J11</f>
        <v>16134.72</v>
      </c>
      <c r="K22" s="10">
        <f>K16*K11</f>
        <v>22588.608</v>
      </c>
      <c r="L22" s="10">
        <f>L16*L11</f>
        <v>31624.0512</v>
      </c>
      <c r="M22" s="10">
        <f>M16*M11</f>
        <v>44273.67168</v>
      </c>
      <c r="N22" s="10">
        <f>N16*N11</f>
        <v>152857.85088</v>
      </c>
      <c r="O22" s="10">
        <f>O16*O11</f>
        <v>382144.6272</v>
      </c>
      <c r="P22" s="10">
        <f>P16*P11</f>
        <v>955361.568</v>
      </c>
      <c r="Q22" s="10">
        <f>Q16*Q11</f>
        <v>2388403.92</v>
      </c>
    </row>
    <row r="23" ht="20.05" customHeight="1">
      <c r="A23" t="s" s="8">
        <v>64</v>
      </c>
      <c r="B23" s="9">
        <f>B17*B12</f>
        <v>2400</v>
      </c>
      <c r="C23" s="10">
        <f>C17*C12</f>
        <v>3600</v>
      </c>
      <c r="D23" s="10">
        <f>D17*D12</f>
        <v>4800</v>
      </c>
      <c r="E23" s="10">
        <f>E17*E12</f>
        <v>6000</v>
      </c>
      <c r="F23" s="10">
        <f>F17*F12</f>
        <v>8400</v>
      </c>
      <c r="G23" s="10">
        <f>G17*G12</f>
        <v>11760</v>
      </c>
      <c r="H23" s="10">
        <f>H17*H12</f>
        <v>16464</v>
      </c>
      <c r="I23" s="10">
        <f>I17*I12</f>
        <v>23049.6</v>
      </c>
      <c r="J23" s="10">
        <f>J17*J12</f>
        <v>32269.44</v>
      </c>
      <c r="K23" s="10">
        <f>K17*K12</f>
        <v>45177.216</v>
      </c>
      <c r="L23" s="10">
        <f>L17*L12</f>
        <v>63248.1024</v>
      </c>
      <c r="M23" s="10">
        <f>M17*M12</f>
        <v>88547.34336</v>
      </c>
      <c r="N23" s="10">
        <f>N17*N12</f>
        <v>305715.70176</v>
      </c>
      <c r="O23" s="10">
        <f>O17*O12</f>
        <v>764289.2544</v>
      </c>
      <c r="P23" s="10">
        <f>P17*P12</f>
        <v>1910723.136</v>
      </c>
      <c r="Q23" s="10">
        <f>Q17*Q12</f>
        <v>4776807.84</v>
      </c>
    </row>
    <row r="24" ht="20.35" customHeight="1">
      <c r="A24" t="s" s="11">
        <v>65</v>
      </c>
      <c r="B24" s="12">
        <f>B18*B13</f>
        <v>1000</v>
      </c>
      <c r="C24" s="13">
        <f>C18*C13</f>
        <v>1000</v>
      </c>
      <c r="D24" s="13">
        <f>D18*D13</f>
        <v>4000</v>
      </c>
      <c r="E24" s="13">
        <f>E18*E13</f>
        <v>5000</v>
      </c>
      <c r="F24" s="13">
        <f>F18*F13</f>
        <v>7000</v>
      </c>
      <c r="G24" s="13">
        <f>G18*G13</f>
        <v>9800</v>
      </c>
      <c r="H24" s="13">
        <f>H18*H13</f>
        <v>13720</v>
      </c>
      <c r="I24" s="13">
        <f>I18*I13</f>
        <v>19208</v>
      </c>
      <c r="J24" s="13">
        <f>J18*J13</f>
        <v>26891.2</v>
      </c>
      <c r="K24" s="13">
        <f>K18*K13</f>
        <v>37647.68</v>
      </c>
      <c r="L24" s="13">
        <f>L18*L13</f>
        <v>52706.752</v>
      </c>
      <c r="M24" s="13">
        <f>M18*M13</f>
        <v>73789.4528</v>
      </c>
      <c r="N24" s="13">
        <f>N18*N13</f>
        <v>251763.0848</v>
      </c>
      <c r="O24" s="13">
        <f>O18*O13</f>
        <v>629407.7120000001</v>
      </c>
      <c r="P24" s="13">
        <f>P18*P13</f>
        <v>1573519.28</v>
      </c>
      <c r="Q24" s="13">
        <f>Q18*Q13</f>
        <v>3933798.2</v>
      </c>
    </row>
    <row r="25" ht="20.35" customHeight="1">
      <c r="A25" t="s" s="17">
        <v>68</v>
      </c>
      <c r="B25" s="28">
        <f>SUM(B22:B24)</f>
        <v>4600</v>
      </c>
      <c r="C25" s="29">
        <f>SUM(C22:C24)</f>
        <v>6400</v>
      </c>
      <c r="D25" s="29">
        <f>SUM(D22:D24)</f>
        <v>11200</v>
      </c>
      <c r="E25" s="29">
        <f>SUM(E22:E24)</f>
        <v>14000</v>
      </c>
      <c r="F25" s="29">
        <f>SUM(F22:F24)</f>
        <v>19600</v>
      </c>
      <c r="G25" s="29">
        <f>SUM(G22:G24)</f>
        <v>27440</v>
      </c>
      <c r="H25" s="29">
        <f>SUM(H22:H24)</f>
        <v>38416</v>
      </c>
      <c r="I25" s="29">
        <f>SUM(I22:I24)</f>
        <v>53782.4</v>
      </c>
      <c r="J25" s="29">
        <f>SUM(J22:J24)</f>
        <v>75295.36</v>
      </c>
      <c r="K25" s="29">
        <f>SUM(K22:K24)</f>
        <v>105413.504</v>
      </c>
      <c r="L25" s="29">
        <f>SUM(L22:L24)</f>
        <v>147578.9056</v>
      </c>
      <c r="M25" s="29">
        <f>SUM(M22:M24)</f>
        <v>206610.46784</v>
      </c>
      <c r="N25" s="29">
        <f>SUM(N22:N24)</f>
        <v>710336.63744</v>
      </c>
      <c r="O25" s="29">
        <f>SUM(O22:O24)</f>
        <v>1775841.5936</v>
      </c>
      <c r="P25" s="29">
        <f>SUM(P22:P24)</f>
        <v>4439603.984</v>
      </c>
      <c r="Q25" s="29">
        <f>SUM(Q22:Q24)</f>
        <v>11099009.96</v>
      </c>
    </row>
    <row r="26" ht="20.05" customHeight="1">
      <c r="A26" s="25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ht="20.05" customHeight="1">
      <c r="A27" t="s" s="8">
        <v>69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ht="20.05" customHeight="1">
      <c r="A28" t="s" s="8">
        <v>63</v>
      </c>
      <c r="B28" s="9">
        <f>B22-(B16*B6)</f>
        <v>700</v>
      </c>
      <c r="C28" s="10">
        <f>C22-(C16*C6)</f>
        <v>1200</v>
      </c>
      <c r="D28" s="10">
        <f>D22-(D16*D6)</f>
        <v>1600</v>
      </c>
      <c r="E28" s="10">
        <f>E22-(E16*E6)</f>
        <v>2000</v>
      </c>
      <c r="F28" s="10">
        <f>F22-(F16*F6)</f>
        <v>2800</v>
      </c>
      <c r="G28" s="10">
        <f>G22-(G16*G6)</f>
        <v>4312</v>
      </c>
      <c r="H28" s="10">
        <f>H22-(H16*H6)</f>
        <v>6036.8</v>
      </c>
      <c r="I28" s="10">
        <f>I22-(I16*I6)</f>
        <v>8451.52</v>
      </c>
      <c r="J28" s="10">
        <f>J22-(J16*J6)</f>
        <v>11832.128</v>
      </c>
      <c r="K28" s="10">
        <f>K22-(K16*K6)</f>
        <v>16564.9792</v>
      </c>
      <c r="L28" s="10">
        <f>L22-(L16*L6)</f>
        <v>23190.97088</v>
      </c>
      <c r="M28" s="10">
        <f>M22-(M16*M6)</f>
        <v>32467.359232</v>
      </c>
      <c r="N28" s="10">
        <f>N22-(N16*N6)</f>
        <v>112095.757312</v>
      </c>
      <c r="O28" s="10">
        <f>O22-(O16*O6)</f>
        <v>286608.4704</v>
      </c>
      <c r="P28" s="10">
        <f>P22-(P16*P6)</f>
        <v>716521.176</v>
      </c>
      <c r="Q28" s="10">
        <f>Q22-(Q16*Q6)</f>
        <v>1791302.94</v>
      </c>
    </row>
    <row r="29" ht="20.05" customHeight="1">
      <c r="A29" t="s" s="8">
        <v>64</v>
      </c>
      <c r="B29" s="9">
        <f>B23-(B17*B7)</f>
        <v>1650</v>
      </c>
      <c r="C29" s="10">
        <f>C23-(C17*C7)</f>
        <v>2475</v>
      </c>
      <c r="D29" s="10">
        <f>D23-(D17*D7)</f>
        <v>3300</v>
      </c>
      <c r="E29" s="10">
        <f>E23-(E17*E7)</f>
        <v>4125</v>
      </c>
      <c r="F29" s="10">
        <f>F23-(F17*F7)</f>
        <v>5775</v>
      </c>
      <c r="G29" s="10">
        <f>G23-(G17*G7)</f>
        <v>8085</v>
      </c>
      <c r="H29" s="10">
        <f>H23-(H17*H7)</f>
        <v>11319</v>
      </c>
      <c r="I29" s="10">
        <f>I23-(I17*I7)</f>
        <v>15846.6</v>
      </c>
      <c r="J29" s="10">
        <f>J23-(J17*J7)</f>
        <v>22185.24</v>
      </c>
      <c r="K29" s="10">
        <f>K23-(K17*K7)</f>
        <v>31059.336</v>
      </c>
      <c r="L29" s="10">
        <f>L23-(L17*L7)</f>
        <v>43483.0704</v>
      </c>
      <c r="M29" s="10">
        <f>M23-(M17*M7)</f>
        <v>60876.29856</v>
      </c>
      <c r="N29" s="10">
        <f>N23-(N17*N7)</f>
        <v>210179.54496</v>
      </c>
      <c r="O29" s="10">
        <f>O23-(O17*O7)</f>
        <v>544556.09376</v>
      </c>
      <c r="P29" s="10">
        <f>P23-(P17*P7)</f>
        <v>1409158.3128</v>
      </c>
      <c r="Q29" s="10">
        <f>Q23-(Q17*Q7)</f>
        <v>3582605.88</v>
      </c>
    </row>
    <row r="30" ht="20.35" customHeight="1">
      <c r="A30" t="s" s="11">
        <v>65</v>
      </c>
      <c r="B30" s="12">
        <f>B24-(B18*B8)</f>
        <v>750</v>
      </c>
      <c r="C30" s="13">
        <f>C24-(C18*C8)</f>
        <v>750</v>
      </c>
      <c r="D30" s="13">
        <f>D24-(D18*D8)</f>
        <v>3000</v>
      </c>
      <c r="E30" s="13">
        <f>E24-(E18*E8)</f>
        <v>3750</v>
      </c>
      <c r="F30" s="13">
        <f>F24-(F18*F8)</f>
        <v>5250</v>
      </c>
      <c r="G30" s="13">
        <f>G24-(G18*G8)</f>
        <v>7350</v>
      </c>
      <c r="H30" s="13">
        <f>H24-(H18*H8)</f>
        <v>10290</v>
      </c>
      <c r="I30" s="13">
        <f>I24-(I18*I8)</f>
        <v>14406</v>
      </c>
      <c r="J30" s="13">
        <f>J24-(J18*J8)</f>
        <v>20168.4</v>
      </c>
      <c r="K30" s="13">
        <f>K24-(K18*K8)</f>
        <v>28235.76</v>
      </c>
      <c r="L30" s="13">
        <f>L24-(L18*L8)</f>
        <v>39530.064</v>
      </c>
      <c r="M30" s="13">
        <f>M24-(M18*M8)</f>
        <v>55342.0896</v>
      </c>
      <c r="N30" s="13">
        <f>N24-(N18*N8)</f>
        <v>188822.3136</v>
      </c>
      <c r="O30" s="13">
        <f>O24-(O18*O8)</f>
        <v>472055.784</v>
      </c>
      <c r="P30" s="13">
        <f>P24-(P18*P8)</f>
        <v>1180139.46</v>
      </c>
      <c r="Q30" s="13">
        <f>Q24-(Q18*Q8)</f>
        <v>2950348.65</v>
      </c>
    </row>
    <row r="31" ht="20.35" customHeight="1">
      <c r="A31" t="s" s="17">
        <v>70</v>
      </c>
      <c r="B31" s="28">
        <f>SUM(B28:B30)</f>
        <v>3100</v>
      </c>
      <c r="C31" s="29">
        <f>SUM(C28:C30)</f>
        <v>4425</v>
      </c>
      <c r="D31" s="29">
        <f>SUM(D28:D30)</f>
        <v>7900</v>
      </c>
      <c r="E31" s="29">
        <f>SUM(E28:E30)</f>
        <v>9875</v>
      </c>
      <c r="F31" s="29">
        <f>SUM(F28:F30)</f>
        <v>13825</v>
      </c>
      <c r="G31" s="29">
        <f>SUM(G28:G30)</f>
        <v>19747</v>
      </c>
      <c r="H31" s="29">
        <f>SUM(H28:H30)</f>
        <v>27645.8</v>
      </c>
      <c r="I31" s="29">
        <f>SUM(I28:I30)</f>
        <v>38704.12</v>
      </c>
      <c r="J31" s="29">
        <f>SUM(J28:J30)</f>
        <v>54185.768</v>
      </c>
      <c r="K31" s="29">
        <f>SUM(K28:K30)</f>
        <v>75860.075200000007</v>
      </c>
      <c r="L31" s="29">
        <f>SUM(L28:L30)</f>
        <v>106204.10528</v>
      </c>
      <c r="M31" s="29">
        <f>SUM(M28:M30)</f>
        <v>148685.747392</v>
      </c>
      <c r="N31" s="29">
        <f>SUM(N28:N30)</f>
        <v>511097.615872</v>
      </c>
      <c r="O31" s="29">
        <f>SUM(O28:O30)</f>
        <v>1303220.34816</v>
      </c>
      <c r="P31" s="29">
        <f>SUM(P28:P30)</f>
        <v>3305818.9488</v>
      </c>
      <c r="Q31" s="29">
        <f>SUM(Q28:Q30)</f>
        <v>8324257.47</v>
      </c>
    </row>
  </sheetData>
  <mergeCells count="1">
    <mergeCell ref="A1:Q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